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<sst xmlns="http://schemas.openxmlformats.org/spreadsheetml/2006/main" count="59" uniqueCount="46">
  <si>
    <t>Contents</t>
  </si>
  <si>
    <t>usablestats.com</t>
  </si>
  <si>
    <t>2-Sample t-test (Summary Data)</t>
  </si>
  <si>
    <t>Enter the summary values (mean, standard deviation and sample size) for two continuous samples to compare means using the student t- distribution.</t>
  </si>
  <si>
    <r>
      <t xml:space="preserve">* </t>
    </r>
    <r>
      <rPr>
        <i/>
        <sz val="10"/>
        <rFont val="Arial"/>
        <family val="2"/>
      </rPr>
      <t>Required Fields</t>
    </r>
  </si>
  <si>
    <t>Input Data</t>
  </si>
  <si>
    <t>Results</t>
  </si>
  <si>
    <t>CI's Do not EDIT</t>
  </si>
  <si>
    <r>
      <t>Mean</t>
    </r>
    <r>
      <rPr>
        <sz val="10"/>
        <color indexed="10"/>
        <rFont val="Arial"/>
        <family val="2"/>
      </rPr>
      <t>*</t>
    </r>
  </si>
  <si>
    <r>
      <t>StDev</t>
    </r>
    <r>
      <rPr>
        <sz val="10"/>
        <color indexed="10"/>
        <rFont val="Arial"/>
        <family val="2"/>
      </rPr>
      <t>*</t>
    </r>
  </si>
  <si>
    <r>
      <t>N</t>
    </r>
    <r>
      <rPr>
        <sz val="10"/>
        <color indexed="10"/>
        <rFont val="Arial"/>
        <family val="2"/>
      </rPr>
      <t>*</t>
    </r>
  </si>
  <si>
    <t>4-day</t>
  </si>
  <si>
    <t>Observed Difference (Sample 2-1)</t>
  </si>
  <si>
    <t>5-day</t>
  </si>
  <si>
    <t>p-values</t>
  </si>
  <si>
    <t xml:space="preserve">Population 1 = Population 2: </t>
  </si>
  <si>
    <t>Confidence Level</t>
  </si>
  <si>
    <t xml:space="preserve">Population 1 &gt; Population 2: </t>
  </si>
  <si>
    <t xml:space="preserve">Population 1 &lt; Population 2: </t>
  </si>
  <si>
    <t xml:space="preserve"> Do not EDIT</t>
  </si>
  <si>
    <t>Low</t>
  </si>
  <si>
    <t>High</t>
  </si>
  <si>
    <t>Confidence Interval Around Difference</t>
  </si>
  <si>
    <t>Calculations</t>
  </si>
  <si>
    <t>SE Mean</t>
  </si>
  <si>
    <t>Variance</t>
  </si>
  <si>
    <t>Confidnece Interval Calculations</t>
  </si>
  <si>
    <t xml:space="preserve">tcritcal </t>
  </si>
  <si>
    <t>Alpha</t>
  </si>
  <si>
    <t>Margin</t>
  </si>
  <si>
    <t>Standard Deviation of Difference</t>
  </si>
  <si>
    <t>Min</t>
  </si>
  <si>
    <t>Max</t>
  </si>
  <si>
    <t>Ratio</t>
  </si>
  <si>
    <t>Ratio of Variances</t>
  </si>
  <si>
    <t>Unequal Variances</t>
  </si>
  <si>
    <t>Equal Variances</t>
  </si>
  <si>
    <t>DF</t>
  </si>
  <si>
    <t>Pooled Standard Deviation:</t>
  </si>
  <si>
    <t>Pooled DF:</t>
  </si>
  <si>
    <t>Critical Value</t>
  </si>
  <si>
    <t>Test Statistic t</t>
  </si>
  <si>
    <t>CI For Graph</t>
  </si>
  <si>
    <t>SEM</t>
  </si>
  <si>
    <t>t</t>
  </si>
  <si>
    <t>Copyright © 2004-2009 Measuring Usability LLC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</si>
</sst>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"/>
    <numFmt numFmtId="167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sz val="11"/>
      <color indexed="55"/>
      <name val="Times New Roman"/>
      <family val="1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0" fillId="33" borderId="0" xfId="52" applyFont="1" applyFill="1" applyAlignment="1" applyProtection="1">
      <alignment/>
      <protection/>
    </xf>
    <xf numFmtId="0" fontId="0" fillId="33" borderId="0" xfId="0" applyFill="1" applyAlignment="1">
      <alignment/>
    </xf>
    <xf numFmtId="0" fontId="20" fillId="34" borderId="0" xfId="52" applyFont="1" applyFill="1" applyAlignment="1" applyProtection="1">
      <alignment/>
      <protection/>
    </xf>
    <xf numFmtId="0" fontId="0" fillId="34" borderId="0" xfId="0" applyFill="1" applyAlignment="1">
      <alignment/>
    </xf>
    <xf numFmtId="0" fontId="21" fillId="35" borderId="0" xfId="0" applyFont="1" applyFill="1" applyAlignment="1">
      <alignment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23" fillId="35" borderId="0" xfId="52" applyFont="1" applyFill="1" applyAlignment="1" applyProtection="1">
      <alignment/>
      <protection/>
    </xf>
    <xf numFmtId="0" fontId="24" fillId="35" borderId="0" xfId="0" applyFont="1" applyFill="1" applyAlignment="1">
      <alignment/>
    </xf>
    <xf numFmtId="0" fontId="25" fillId="36" borderId="0" xfId="0" applyFont="1" applyFill="1" applyAlignment="1">
      <alignment horizontal="centerContinuous"/>
    </xf>
    <xf numFmtId="0" fontId="27" fillId="35" borderId="0" xfId="0" applyFont="1" applyFill="1" applyAlignment="1">
      <alignment/>
    </xf>
    <xf numFmtId="9" fontId="0" fillId="35" borderId="0" xfId="58" applyFont="1" applyFill="1" applyAlignment="1">
      <alignment/>
    </xf>
    <xf numFmtId="164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 horizontal="right"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 horizontal="center"/>
    </xf>
    <xf numFmtId="0" fontId="28" fillId="35" borderId="0" xfId="0" applyFont="1" applyFill="1" applyAlignment="1">
      <alignment/>
    </xf>
    <xf numFmtId="166" fontId="0" fillId="35" borderId="0" xfId="0" applyNumberFormat="1" applyFill="1" applyAlignment="1">
      <alignment horizontal="center"/>
    </xf>
    <xf numFmtId="0" fontId="29" fillId="34" borderId="0" xfId="0" applyFont="1" applyFill="1" applyAlignment="1">
      <alignment horizontal="centerContinuous"/>
    </xf>
    <xf numFmtId="0" fontId="30" fillId="35" borderId="0" xfId="0" applyFont="1" applyFill="1" applyAlignment="1">
      <alignment/>
    </xf>
    <xf numFmtId="0" fontId="30" fillId="35" borderId="0" xfId="0" applyFont="1" applyFill="1" applyAlignment="1">
      <alignment horizontal="left"/>
    </xf>
    <xf numFmtId="0" fontId="30" fillId="35" borderId="0" xfId="0" applyFont="1" applyFill="1" applyAlignment="1">
      <alignment horizontal="right"/>
    </xf>
    <xf numFmtId="0" fontId="31" fillId="35" borderId="0" xfId="0" applyFont="1" applyFill="1" applyAlignment="1">
      <alignment horizontal="centerContinuous"/>
    </xf>
    <xf numFmtId="0" fontId="30" fillId="35" borderId="0" xfId="0" applyFont="1" applyFill="1" applyAlignment="1">
      <alignment horizontal="centerContinuous"/>
    </xf>
    <xf numFmtId="0" fontId="32" fillId="35" borderId="0" xfId="0" applyFont="1" applyFill="1" applyAlignment="1">
      <alignment/>
    </xf>
    <xf numFmtId="167" fontId="30" fillId="35" borderId="0" xfId="0" applyNumberFormat="1" applyFont="1" applyFill="1" applyAlignment="1">
      <alignment/>
    </xf>
    <xf numFmtId="0" fontId="33" fillId="34" borderId="0" xfId="52" applyFont="1" applyFill="1" applyAlignment="1" applyProtection="1">
      <alignment/>
      <protection/>
    </xf>
    <xf numFmtId="0" fontId="34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sPowerPack_adminEd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Correlation &amp; Regression"/>
      <sheetName val="Chi-Square Goodness of Fit"/>
      <sheetName val="Chi-Square Independence"/>
      <sheetName val="1Proportion"/>
      <sheetName val="2 Proportion"/>
      <sheetName val="CI Proportion"/>
      <sheetName val="CI Continuous Summary"/>
      <sheetName val="CI Continuous Data"/>
      <sheetName val="CI Pop. SD Known"/>
      <sheetName val="Sample Size for Margin"/>
      <sheetName val="Sample Size Margin Proportion"/>
      <sheetName val="Sample Size Power 1-Proportion"/>
      <sheetName val="1 sample t Summary"/>
      <sheetName val="1 sample t Data"/>
      <sheetName val="1 Sampe Z Summary"/>
      <sheetName val="Paired t Data"/>
      <sheetName val="2 Sample t Data"/>
      <sheetName val="2-Sample t Summary"/>
      <sheetName val="2-Sample Z"/>
      <sheetName val="Z-score Mean"/>
      <sheetName val="Z-Score Point"/>
      <sheetName val="Z-Score from Percent"/>
      <sheetName val="Percent from Z-Score"/>
      <sheetName val="Compare Variances"/>
      <sheetName val="Sample Sd to Pop Sd"/>
      <sheetName val="ANOVA Data"/>
      <sheetName val="ANOVA Summary"/>
      <sheetName val="percent to t-score"/>
      <sheetName val="2 Variances"/>
      <sheetName val="Random Variable"/>
      <sheetName val="percent to z-score"/>
    </sheetNames>
    <sheetDataSet>
      <sheetData sheetId="18">
        <row r="10">
          <cell r="B10" t="str">
            <v>4-day</v>
          </cell>
          <cell r="C10">
            <v>4</v>
          </cell>
        </row>
        <row r="11">
          <cell r="B11" t="str">
            <v>5-day</v>
          </cell>
          <cell r="C11">
            <v>4.4</v>
          </cell>
        </row>
        <row r="45">
          <cell r="E45">
            <v>0.3837786150254134</v>
          </cell>
        </row>
        <row r="46">
          <cell r="E46">
            <v>0.4477417175296489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hyperlink" Target="http://www.usablestats.com/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12.57421875" style="0" bestFit="1" customWidth="1"/>
    <col min="6" max="6" width="7.7109375" style="0" customWidth="1"/>
    <col min="7" max="7" width="32.421875" style="0" customWidth="1"/>
    <col min="8" max="8" width="15.7109375" style="0" customWidth="1"/>
    <col min="9" max="9" width="12.57421875" style="0" bestFit="1" customWidth="1"/>
    <col min="13" max="16" width="0" style="0" hidden="1" customWidth="1"/>
  </cols>
  <sheetData>
    <row r="1" spans="1:20" ht="1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 t="s">
        <v>1</v>
      </c>
      <c r="T1" s="2"/>
    </row>
    <row r="2" spans="1:20" ht="5.25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4"/>
    </row>
    <row r="3" spans="1:20" ht="15">
      <c r="A3" s="5" t="s">
        <v>2</v>
      </c>
      <c r="B3" s="5"/>
      <c r="C3" s="6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6" s="6" customFormat="1" ht="15">
      <c r="A4" s="7" t="s">
        <v>3</v>
      </c>
      <c r="B4" s="7"/>
      <c r="C4" s="8"/>
      <c r="D4" s="8"/>
      <c r="E4" s="8"/>
      <c r="F4" s="8"/>
    </row>
    <row r="5" spans="1:6" s="6" customFormat="1" ht="15">
      <c r="A5" s="9" t="s">
        <v>4</v>
      </c>
      <c r="B5" s="9"/>
      <c r="C5" s="7"/>
      <c r="D5" s="7"/>
      <c r="E5" s="7"/>
      <c r="F5" s="7"/>
    </row>
    <row r="6" spans="1:6" s="6" customFormat="1" ht="15">
      <c r="A6" s="9"/>
      <c r="B6" s="9"/>
      <c r="C6" s="7"/>
      <c r="D6" s="7"/>
      <c r="E6" s="7"/>
      <c r="F6" s="7"/>
    </row>
    <row r="8" spans="2:16" ht="15">
      <c r="B8" s="10" t="s">
        <v>5</v>
      </c>
      <c r="C8" s="10"/>
      <c r="D8" s="10"/>
      <c r="E8" s="10"/>
      <c r="G8" s="10" t="s">
        <v>6</v>
      </c>
      <c r="H8" s="10"/>
      <c r="I8" s="10"/>
      <c r="J8" s="10"/>
      <c r="M8" s="6" t="s">
        <v>7</v>
      </c>
      <c r="N8" s="6"/>
      <c r="O8" s="6"/>
      <c r="P8" s="6"/>
    </row>
    <row r="9" spans="2:16" ht="15">
      <c r="B9" s="6"/>
      <c r="C9" s="6" t="s">
        <v>8</v>
      </c>
      <c r="D9" s="6" t="s">
        <v>9</v>
      </c>
      <c r="E9" s="6" t="s">
        <v>10</v>
      </c>
      <c r="G9" s="6"/>
      <c r="H9" s="11" t="str">
        <f>IF(F30&lt;1.05,"Assuming Equal Variances","Assuming UnEqual Variances")</f>
        <v>Assuming UnEqual Variances</v>
      </c>
      <c r="I9" s="6"/>
      <c r="J9" s="6"/>
      <c r="M9" s="6">
        <v>1</v>
      </c>
      <c r="N9" s="12">
        <v>0.8</v>
      </c>
      <c r="O9" s="6">
        <v>4</v>
      </c>
      <c r="P9">
        <v>2</v>
      </c>
    </row>
    <row r="10" spans="2:15" ht="15">
      <c r="B10" s="6" t="s">
        <v>11</v>
      </c>
      <c r="C10" s="6">
        <v>4</v>
      </c>
      <c r="D10" s="6">
        <v>1.2</v>
      </c>
      <c r="E10" s="6">
        <v>40</v>
      </c>
      <c r="G10" s="6" t="s">
        <v>12</v>
      </c>
      <c r="H10" s="13">
        <f>IF(C10,C11-C10,"")</f>
        <v>0.40000000000000036</v>
      </c>
      <c r="I10" s="6"/>
      <c r="J10" s="6"/>
      <c r="M10" s="6">
        <v>2</v>
      </c>
      <c r="N10" s="12">
        <v>0.85</v>
      </c>
      <c r="O10" s="6"/>
    </row>
    <row r="11" spans="2:16" ht="15">
      <c r="B11" s="6" t="s">
        <v>13</v>
      </c>
      <c r="C11" s="6">
        <v>4.4</v>
      </c>
      <c r="D11" s="6">
        <v>1.4</v>
      </c>
      <c r="E11" s="6">
        <v>40</v>
      </c>
      <c r="G11" s="6"/>
      <c r="H11" s="6"/>
      <c r="I11" s="6"/>
      <c r="J11" s="6"/>
      <c r="M11" s="6">
        <v>3</v>
      </c>
      <c r="N11" s="12">
        <v>0.9</v>
      </c>
      <c r="O11" s="14">
        <f>VLOOKUP(O9,M9:N13,2)</f>
        <v>0.95</v>
      </c>
      <c r="P11" s="6"/>
    </row>
    <row r="12" spans="2:16" ht="15">
      <c r="B12" s="6"/>
      <c r="C12" s="6"/>
      <c r="D12" s="6"/>
      <c r="E12" s="6"/>
      <c r="G12" s="6"/>
      <c r="H12" s="6" t="s">
        <v>14</v>
      </c>
      <c r="I12" s="6"/>
      <c r="J12" s="6"/>
      <c r="M12" s="6">
        <v>4</v>
      </c>
      <c r="N12" s="12">
        <v>0.95</v>
      </c>
      <c r="O12" s="6"/>
      <c r="P12" s="6"/>
    </row>
    <row r="13" spans="2:16" ht="15">
      <c r="B13" s="6"/>
      <c r="C13" s="6"/>
      <c r="D13" s="6"/>
      <c r="E13" s="6"/>
      <c r="G13" s="15" t="s">
        <v>15</v>
      </c>
      <c r="H13" s="16">
        <f>IF(F$30&lt;1.05,H39,E39)</f>
        <v>0.1741032972417591</v>
      </c>
      <c r="I13" s="6"/>
      <c r="J13" s="6"/>
      <c r="M13" s="6">
        <v>5</v>
      </c>
      <c r="N13" s="12">
        <v>0.99</v>
      </c>
      <c r="O13" s="6"/>
      <c r="P13" s="6"/>
    </row>
    <row r="14" spans="2:10" ht="15">
      <c r="B14" s="6" t="s">
        <v>16</v>
      </c>
      <c r="C14" s="6"/>
      <c r="D14" s="6"/>
      <c r="E14" s="6"/>
      <c r="G14" s="15" t="s">
        <v>17</v>
      </c>
      <c r="H14" s="16">
        <f>IF(F$30&lt;1.05,H40,E40)</f>
        <v>0.08705164862087955</v>
      </c>
      <c r="I14" s="6"/>
      <c r="J14" s="6"/>
    </row>
    <row r="15" spans="2:10" ht="15">
      <c r="B15" s="6"/>
      <c r="C15" s="6"/>
      <c r="D15" s="6"/>
      <c r="E15" s="6"/>
      <c r="G15" s="15" t="s">
        <v>18</v>
      </c>
      <c r="H15" s="16">
        <f>IF(F$30&lt;1.05,H41,E41)</f>
        <v>0.9129483513791204</v>
      </c>
      <c r="I15" s="6"/>
      <c r="J15" s="6"/>
    </row>
    <row r="16" spans="7:13" ht="15">
      <c r="G16" s="6"/>
      <c r="H16" s="6"/>
      <c r="I16" s="6"/>
      <c r="J16" s="6"/>
      <c r="M16" t="s">
        <v>19</v>
      </c>
    </row>
    <row r="17" spans="7:10" ht="15">
      <c r="G17" s="6"/>
      <c r="H17" s="17" t="s">
        <v>20</v>
      </c>
      <c r="I17" s="17" t="s">
        <v>21</v>
      </c>
      <c r="J17" s="6"/>
    </row>
    <row r="18" spans="7:10" ht="15">
      <c r="G18" s="18" t="s">
        <v>22</v>
      </c>
      <c r="H18" s="19">
        <f>I27</f>
        <v>-0.18066734979053822</v>
      </c>
      <c r="I18" s="19">
        <f>I28</f>
        <v>0.9806673497905389</v>
      </c>
      <c r="J18" s="6"/>
    </row>
    <row r="19" spans="7:10" ht="15">
      <c r="G19" s="6"/>
      <c r="H19" s="6"/>
      <c r="I19" s="6"/>
      <c r="J19" s="6"/>
    </row>
    <row r="20" spans="7:10" ht="15">
      <c r="G20" s="6"/>
      <c r="H20" s="6"/>
      <c r="I20" s="6"/>
      <c r="J20" s="6"/>
    </row>
    <row r="21" spans="7:10" ht="15">
      <c r="G21" s="6"/>
      <c r="H21" s="6"/>
      <c r="I21" s="6"/>
      <c r="J21" s="6"/>
    </row>
    <row r="22" spans="2:10" ht="15">
      <c r="B22" s="20" t="s">
        <v>23</v>
      </c>
      <c r="C22" s="20"/>
      <c r="D22" s="20"/>
      <c r="E22" s="20"/>
      <c r="F22" s="20"/>
      <c r="G22" s="20"/>
      <c r="H22" s="20"/>
      <c r="I22" s="20"/>
      <c r="J22" s="20"/>
    </row>
    <row r="23" spans="2:10" ht="15">
      <c r="B23" s="21"/>
      <c r="C23" s="21" t="s">
        <v>24</v>
      </c>
      <c r="D23" s="21" t="s">
        <v>25</v>
      </c>
      <c r="E23" s="21"/>
      <c r="F23" s="6"/>
      <c r="G23" s="6"/>
      <c r="H23" s="21" t="s">
        <v>26</v>
      </c>
      <c r="I23" s="21"/>
      <c r="J23" s="6"/>
    </row>
    <row r="24" spans="2:10" ht="15">
      <c r="B24" s="21" t="str">
        <f>B10</f>
        <v>4-day</v>
      </c>
      <c r="C24" s="21">
        <f>IF(E10,D10/SQRT(E10),"")</f>
        <v>0.18973665961010275</v>
      </c>
      <c r="D24" s="21">
        <f>IF(D10,D10^2,"")</f>
        <v>1.44</v>
      </c>
      <c r="E24" s="21"/>
      <c r="F24" s="6"/>
      <c r="G24" s="6"/>
      <c r="H24" s="21" t="s">
        <v>27</v>
      </c>
      <c r="I24" s="21">
        <f>TINV(I25,C34)</f>
        <v>1.9916725785505531</v>
      </c>
      <c r="J24" s="6"/>
    </row>
    <row r="25" spans="2:10" ht="15">
      <c r="B25" s="21" t="str">
        <f>B11</f>
        <v>5-day</v>
      </c>
      <c r="C25" s="21">
        <f>IF(E11,D11/SQRT(E11),"")</f>
        <v>0.22135943621178653</v>
      </c>
      <c r="D25" s="21">
        <f>IF(D11,D11^2,"")</f>
        <v>1.9599999999999997</v>
      </c>
      <c r="E25" s="21"/>
      <c r="F25" s="6"/>
      <c r="G25" s="6"/>
      <c r="H25" s="21" t="s">
        <v>28</v>
      </c>
      <c r="I25" s="21">
        <f>1-O11</f>
        <v>0.050000000000000044</v>
      </c>
      <c r="J25" s="6"/>
    </row>
    <row r="26" spans="2:10" ht="15">
      <c r="B26" s="21"/>
      <c r="C26" s="21"/>
      <c r="D26" s="21"/>
      <c r="E26" s="21"/>
      <c r="F26" s="6"/>
      <c r="G26" s="21"/>
      <c r="H26" s="21" t="s">
        <v>29</v>
      </c>
      <c r="I26" s="21">
        <f>I24*E27</f>
        <v>0.5806673497905386</v>
      </c>
      <c r="J26" s="21"/>
    </row>
    <row r="27" spans="2:10" ht="15">
      <c r="B27" s="22" t="s">
        <v>30</v>
      </c>
      <c r="C27" s="6"/>
      <c r="D27" s="6"/>
      <c r="E27" s="21">
        <f>IF(D10,SQRT((D24/E10+D25/E11)),"")</f>
        <v>0.291547594742265</v>
      </c>
      <c r="F27" s="6"/>
      <c r="G27" s="6"/>
      <c r="H27" s="21" t="s">
        <v>20</v>
      </c>
      <c r="I27" s="21">
        <f>H10-I26</f>
        <v>-0.18066734979053822</v>
      </c>
      <c r="J27" s="21"/>
    </row>
    <row r="28" spans="2:10" ht="15">
      <c r="B28" s="21"/>
      <c r="C28" s="21"/>
      <c r="D28" s="21"/>
      <c r="E28" s="21"/>
      <c r="F28" s="6"/>
      <c r="G28" s="6"/>
      <c r="H28" s="21" t="s">
        <v>21</v>
      </c>
      <c r="I28" s="21">
        <f>H10+I26</f>
        <v>0.9806673497905389</v>
      </c>
      <c r="J28" s="21"/>
    </row>
    <row r="29" spans="2:10" ht="15">
      <c r="B29" s="6"/>
      <c r="C29" s="21"/>
      <c r="D29" s="21" t="s">
        <v>31</v>
      </c>
      <c r="E29" s="21" t="s">
        <v>32</v>
      </c>
      <c r="F29" s="21" t="s">
        <v>33</v>
      </c>
      <c r="G29" s="6"/>
      <c r="H29" s="6"/>
      <c r="I29" s="21"/>
      <c r="J29" s="21"/>
    </row>
    <row r="30" spans="2:10" ht="15">
      <c r="B30" s="6"/>
      <c r="C30" s="23" t="s">
        <v>34</v>
      </c>
      <c r="D30" s="21">
        <f>MIN(D24:D25)</f>
        <v>1.44</v>
      </c>
      <c r="E30" s="21">
        <f>MAX(D24:D25)</f>
        <v>1.9599999999999997</v>
      </c>
      <c r="F30" s="21">
        <f>E30/D30</f>
        <v>1.361111111111111</v>
      </c>
      <c r="G30" s="6"/>
      <c r="H30" s="6"/>
      <c r="I30" s="21"/>
      <c r="J30" s="21"/>
    </row>
    <row r="31" spans="2:10" ht="15">
      <c r="B31" s="6"/>
      <c r="C31" s="6"/>
      <c r="D31" s="6"/>
      <c r="E31" s="6"/>
      <c r="F31" s="6"/>
      <c r="G31" s="6"/>
      <c r="H31" s="6"/>
      <c r="I31" s="21"/>
      <c r="J31" s="21"/>
    </row>
    <row r="32" spans="2:10" ht="15">
      <c r="B32" s="6"/>
      <c r="C32" s="6"/>
      <c r="D32" s="6"/>
      <c r="E32" s="6"/>
      <c r="F32" s="6"/>
      <c r="G32" s="6"/>
      <c r="H32" s="6"/>
      <c r="I32" s="6"/>
      <c r="J32" s="6"/>
    </row>
    <row r="33" spans="2:10" ht="15">
      <c r="B33" s="24" t="s">
        <v>35</v>
      </c>
      <c r="C33" s="25"/>
      <c r="D33" s="21"/>
      <c r="E33" s="21"/>
      <c r="F33" s="6"/>
      <c r="G33" s="24" t="s">
        <v>36</v>
      </c>
      <c r="H33" s="25"/>
      <c r="I33" s="6"/>
      <c r="J33" s="6"/>
    </row>
    <row r="34" spans="2:10" ht="15">
      <c r="B34" s="21" t="s">
        <v>37</v>
      </c>
      <c r="C34" s="21">
        <f>FLOOR(((D24/E10)+(D25/E11))^2/(((D24/E10)^2)/(E10-1)+((D25/E11)^2)/(E11-1)),1)</f>
        <v>76</v>
      </c>
      <c r="D34" s="21"/>
      <c r="E34" s="21"/>
      <c r="F34" s="6"/>
      <c r="G34" s="21" t="s">
        <v>38</v>
      </c>
      <c r="H34" s="21">
        <f>(SQRT(((E10-1)*D24+(E11-1)*D25)/(E11+E10-2)))*SQRT(((1/E10)+(1/E11)))</f>
        <v>0.291547594742265</v>
      </c>
      <c r="I34" s="6"/>
      <c r="J34" s="6"/>
    </row>
    <row r="35" spans="2:10" ht="15">
      <c r="B35" s="21" t="s">
        <v>28</v>
      </c>
      <c r="C35" s="21">
        <v>0.05</v>
      </c>
      <c r="D35" s="21"/>
      <c r="E35" s="26"/>
      <c r="F35" s="6"/>
      <c r="G35" s="21" t="s">
        <v>39</v>
      </c>
      <c r="H35" s="21">
        <f>SUM(E10:E11)-2</f>
        <v>78</v>
      </c>
      <c r="I35" s="6"/>
      <c r="J35" s="6"/>
    </row>
    <row r="36" spans="2:10" ht="15">
      <c r="B36" s="21" t="s">
        <v>40</v>
      </c>
      <c r="C36" s="21">
        <f>TINV(C35,C34)</f>
        <v>1.9916725785505602</v>
      </c>
      <c r="D36" s="21"/>
      <c r="E36" s="21"/>
      <c r="F36" s="6"/>
      <c r="G36" s="21" t="s">
        <v>41</v>
      </c>
      <c r="H36" s="21">
        <f>H10/H34</f>
        <v>1.371988681140072</v>
      </c>
      <c r="I36" s="6"/>
      <c r="J36" s="6"/>
    </row>
    <row r="37" spans="2:10" ht="15">
      <c r="B37" s="21" t="s">
        <v>41</v>
      </c>
      <c r="C37" s="21">
        <f>H10/E27</f>
        <v>1.371988681140072</v>
      </c>
      <c r="D37" s="21"/>
      <c r="E37" s="21"/>
      <c r="F37" s="6"/>
      <c r="G37" s="6"/>
      <c r="H37" s="6"/>
      <c r="I37" s="6"/>
      <c r="J37" s="6"/>
    </row>
    <row r="38" spans="2:10" ht="15">
      <c r="B38" s="6"/>
      <c r="C38" s="6"/>
      <c r="D38" s="21"/>
      <c r="E38" s="21" t="s">
        <v>14</v>
      </c>
      <c r="F38" s="6"/>
      <c r="G38" s="6"/>
      <c r="H38" s="21" t="s">
        <v>14</v>
      </c>
      <c r="I38" s="6"/>
      <c r="J38" s="6"/>
    </row>
    <row r="39" spans="2:10" ht="15">
      <c r="B39" s="6"/>
      <c r="C39" s="6"/>
      <c r="D39" s="23" t="s">
        <v>15</v>
      </c>
      <c r="E39" s="27">
        <f>TDIST(ABS(C37),C34,2)</f>
        <v>0.1741032972417591</v>
      </c>
      <c r="F39" s="6"/>
      <c r="G39" s="23" t="s">
        <v>15</v>
      </c>
      <c r="H39" s="27">
        <f>TDIST(ABS(H36),H35,2)</f>
        <v>0.17400013505320755</v>
      </c>
      <c r="I39" s="6"/>
      <c r="J39" s="6"/>
    </row>
    <row r="40" spans="2:10" ht="15">
      <c r="B40" s="6"/>
      <c r="C40" s="6"/>
      <c r="D40" s="23" t="s">
        <v>17</v>
      </c>
      <c r="E40" s="27">
        <f>TDIST(ABS(C37),C34,1)</f>
        <v>0.08705164862087955</v>
      </c>
      <c r="F40" s="6"/>
      <c r="G40" s="23" t="s">
        <v>17</v>
      </c>
      <c r="H40" s="27">
        <f>TDIST(ABS(H36),H35,1)</f>
        <v>0.08700006752660377</v>
      </c>
      <c r="I40" s="6"/>
      <c r="J40" s="6"/>
    </row>
    <row r="41" spans="2:10" ht="15">
      <c r="B41" s="6"/>
      <c r="C41" s="6"/>
      <c r="D41" s="23" t="s">
        <v>18</v>
      </c>
      <c r="E41" s="27">
        <f>1-TDIST(ABS(C37),C34,1)</f>
        <v>0.9129483513791204</v>
      </c>
      <c r="F41" s="6"/>
      <c r="G41" s="23" t="s">
        <v>18</v>
      </c>
      <c r="H41" s="27">
        <f>1-TDIST(ABS(H36),H35,1)</f>
        <v>0.9129999324733962</v>
      </c>
      <c r="I41" s="6"/>
      <c r="J41" s="6"/>
    </row>
    <row r="42" spans="2:10" ht="15">
      <c r="B42" s="6"/>
      <c r="C42" s="6"/>
      <c r="D42" s="6"/>
      <c r="E42" s="6"/>
      <c r="F42" s="6"/>
      <c r="G42" s="6"/>
      <c r="H42" s="6"/>
      <c r="I42" s="6"/>
      <c r="J42" s="6"/>
    </row>
    <row r="43" spans="2:10" ht="15">
      <c r="B43" s="21" t="s">
        <v>42</v>
      </c>
      <c r="C43" s="21"/>
      <c r="D43" s="21"/>
      <c r="E43" s="21"/>
      <c r="F43" s="6"/>
      <c r="G43" s="6"/>
      <c r="H43" s="6"/>
      <c r="I43" s="6"/>
      <c r="J43" s="6"/>
    </row>
    <row r="44" spans="2:10" ht="15">
      <c r="B44" s="21"/>
      <c r="C44" s="21" t="s">
        <v>43</v>
      </c>
      <c r="D44" s="21" t="s">
        <v>44</v>
      </c>
      <c r="E44" s="21" t="s">
        <v>29</v>
      </c>
      <c r="F44" s="6"/>
      <c r="G44" s="6"/>
      <c r="H44" s="6"/>
      <c r="I44" s="6"/>
      <c r="J44" s="6"/>
    </row>
    <row r="45" spans="2:10" ht="15">
      <c r="B45" s="21" t="str">
        <f>B10</f>
        <v>4-day</v>
      </c>
      <c r="C45" s="21">
        <f>D10/SQRT(E10)</f>
        <v>0.18973665961010275</v>
      </c>
      <c r="D45" s="21">
        <f>TINV(C35,E10-1)</f>
        <v>2.0226909012420426</v>
      </c>
      <c r="E45" s="21">
        <f>D45*C45</f>
        <v>0.3837786150254134</v>
      </c>
      <c r="F45" s="6"/>
      <c r="G45" s="6"/>
      <c r="H45" s="6"/>
      <c r="I45" s="6"/>
      <c r="J45" s="6"/>
    </row>
    <row r="46" spans="2:10" ht="15">
      <c r="B46" s="21" t="str">
        <f>B11</f>
        <v>5-day</v>
      </c>
      <c r="C46" s="21">
        <f>D11/SQRT(E11)</f>
        <v>0.22135943621178653</v>
      </c>
      <c r="D46" s="21">
        <f>TINV(C35,E11-1)</f>
        <v>2.0226909012420426</v>
      </c>
      <c r="E46" s="21">
        <f>D46*C46</f>
        <v>0.4477417175296489</v>
      </c>
      <c r="F46" s="6"/>
      <c r="G46" s="6"/>
      <c r="H46" s="6"/>
      <c r="I46" s="6"/>
      <c r="J46" s="6"/>
    </row>
    <row r="47" spans="2:10" ht="15">
      <c r="B47" s="28" t="s">
        <v>45</v>
      </c>
      <c r="C47" s="29"/>
      <c r="D47" s="29"/>
      <c r="E47" s="29"/>
      <c r="F47" s="29"/>
      <c r="G47" s="29"/>
      <c r="H47" s="29"/>
      <c r="I47" s="29"/>
      <c r="J47" s="29"/>
    </row>
  </sheetData>
  <sheetProtection/>
  <hyperlinks>
    <hyperlink ref="S1" r:id="rId1" display="usablestats.com"/>
    <hyperlink ref="A1" location="'Table of Contents'!A1" display="Contents"/>
    <hyperlink ref="B47" r:id="rId2" display="Copyright © 2008 Measuring Usability LLC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jsauro</dc:creator>
  <cp:keywords/>
  <dc:description/>
  <cp:lastModifiedBy>jsauro</cp:lastModifiedBy>
  <dcterms:created xsi:type="dcterms:W3CDTF">2012-04-29T16:11:28Z</dcterms:created>
  <dcterms:modified xsi:type="dcterms:W3CDTF">2012-04-29T16:11:47Z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