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1"/>
  </bookViews>
  <sheets>
    <sheet name="Q357" sheetId="1" r:id="rId1"/>
    <sheet name="Q364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<sst xmlns="http://schemas.openxmlformats.org/spreadsheetml/2006/main" count="79" uniqueCount="47">
  <si>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Confidence Interval Around a Proportion</t>
  </si>
  <si>
    <t>x</t>
  </si>
  <si>
    <t>n</t>
  </si>
  <si>
    <t>Alpha</t>
  </si>
  <si>
    <t>Z</t>
  </si>
  <si>
    <t>p</t>
  </si>
  <si>
    <t>q</t>
  </si>
  <si>
    <t>PQ</t>
  </si>
  <si>
    <t>PQ/N</t>
  </si>
  <si>
    <t>SEM</t>
  </si>
  <si>
    <t>Margin</t>
  </si>
  <si>
    <t>Low</t>
  </si>
  <si>
    <t>High</t>
  </si>
  <si>
    <t>CI Continuous</t>
  </si>
  <si>
    <t>Data</t>
  </si>
  <si>
    <t>Sample Mean</t>
  </si>
  <si>
    <t>sd</t>
  </si>
  <si>
    <t>Tails</t>
  </si>
  <si>
    <t>Using T</t>
  </si>
  <si>
    <t>TCRIT</t>
  </si>
  <si>
    <t>Margin %</t>
  </si>
  <si>
    <t>Using Z</t>
  </si>
  <si>
    <t>ZCRIT</t>
  </si>
  <si>
    <t>Known SD Estimate (using Z)</t>
  </si>
  <si>
    <t>Desired Margin of Error Value</t>
  </si>
  <si>
    <t>Step1:</t>
  </si>
  <si>
    <t>Divide the Desired Margin by the critical value</t>
  </si>
  <si>
    <t>Step2:</t>
  </si>
  <si>
    <t>Divide the SD by the result from Step 1</t>
  </si>
  <si>
    <t>Step3:</t>
  </si>
  <si>
    <t>Square the result from Step 2.</t>
  </si>
  <si>
    <t>Confidence interval - mean</t>
  </si>
  <si>
    <t>confidence level</t>
  </si>
  <si>
    <t>mean</t>
  </si>
  <si>
    <t>std. dev.</t>
  </si>
  <si>
    <t>z</t>
  </si>
  <si>
    <t>half-width</t>
  </si>
  <si>
    <t>upper confidence limit</t>
  </si>
  <si>
    <t>lower confidence limit</t>
  </si>
  <si>
    <t>MegaStat Output</t>
  </si>
  <si>
    <t>Sample size - mean</t>
  </si>
  <si>
    <t>E, error tolerance</t>
  </si>
  <si>
    <t>standard deviation</t>
  </si>
  <si>
    <t>sample size</t>
  </si>
  <si>
    <t>rounded up</t>
  </si>
  <si>
    <t>Confidence interval - proportion</t>
  </si>
  <si>
    <t>proportion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</si>
</sst>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000_);_(* \(#,##0.0000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19" applyNumberFormat="1" applyAlignment="1">
      <alignment/>
    </xf>
    <xf numFmtId="43" fontId="0" fillId="0" borderId="0" xfId="15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F18" sqref="F18"/>
    </sheetView>
  </sheetViews>
  <sheetFormatPr defaultColWidth="9.140625" defaultRowHeight="12.75"/>
  <sheetData>
    <row r="2" ht="12.75">
      <c r="A2" s="1" t="s">
        <v>0</v>
      </c>
    </row>
    <row r="4" spans="1:2" ht="12.75">
      <c r="A4" t="s">
        <v>1</v>
      </c>
      <c r="B4">
        <v>86</v>
      </c>
    </row>
    <row r="5" spans="1:2" ht="12.75">
      <c r="A5" t="s">
        <v>2</v>
      </c>
      <c r="B5">
        <v>773</v>
      </c>
    </row>
    <row r="8" spans="1:2" ht="12.75">
      <c r="A8" t="s">
        <v>3</v>
      </c>
      <c r="B8">
        <v>0.1</v>
      </c>
    </row>
    <row r="9" spans="1:2" ht="12.75">
      <c r="A9" t="s">
        <v>4</v>
      </c>
      <c r="B9">
        <f>ABS(NORMSINV((B8)/2))</f>
        <v>1.6448536269514742</v>
      </c>
    </row>
    <row r="10" spans="1:2" ht="12.75">
      <c r="A10" t="s">
        <v>5</v>
      </c>
      <c r="B10">
        <f>B4/B5</f>
        <v>0.111254851228978</v>
      </c>
    </row>
    <row r="11" spans="1:2" ht="12.75">
      <c r="A11" t="s">
        <v>6</v>
      </c>
      <c r="B11">
        <f>1-B10</f>
        <v>0.888745148771022</v>
      </c>
    </row>
    <row r="13" ht="12.75">
      <c r="A13" s="1"/>
    </row>
    <row r="14" spans="1:2" ht="12.75">
      <c r="A14" t="s">
        <v>7</v>
      </c>
      <c r="B14">
        <f>B11*B10</f>
        <v>0.09887720930699598</v>
      </c>
    </row>
    <row r="15" spans="1:2" ht="12.75">
      <c r="A15" t="s">
        <v>8</v>
      </c>
      <c r="B15">
        <f>(B10*B11)/B5</f>
        <v>0.0001279135954812367</v>
      </c>
    </row>
    <row r="16" spans="1:2" ht="12.75">
      <c r="A16" t="s">
        <v>9</v>
      </c>
      <c r="B16">
        <f>SQRT(B15)</f>
        <v>0.011309889278027292</v>
      </c>
    </row>
    <row r="17" spans="1:2" ht="12.75">
      <c r="A17" t="s">
        <v>10</v>
      </c>
      <c r="B17">
        <f>B16*B9</f>
        <v>0.018603112399382782</v>
      </c>
    </row>
    <row r="18" spans="1:2" ht="12.75">
      <c r="A18" t="s">
        <v>11</v>
      </c>
      <c r="B18" s="1">
        <f>B10-B17</f>
        <v>0.09265173882959522</v>
      </c>
    </row>
    <row r="19" spans="1:2" ht="12.75">
      <c r="A19" t="s">
        <v>12</v>
      </c>
      <c r="B19" s="1">
        <f>B10+B17</f>
        <v>0.12985796362836077</v>
      </c>
    </row>
    <row r="21" ht="12.75">
      <c r="A21" s="1" t="s">
        <v>39</v>
      </c>
    </row>
    <row r="22" spans="1:3" ht="15">
      <c r="A22" s="11" t="s">
        <v>45</v>
      </c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2">
        <v>0.9</v>
      </c>
      <c r="C24" s="10" t="s">
        <v>32</v>
      </c>
    </row>
    <row r="25" spans="1:3" ht="12.75">
      <c r="A25" s="10"/>
      <c r="B25" s="10">
        <v>0.111255</v>
      </c>
      <c r="C25" s="10" t="s">
        <v>46</v>
      </c>
    </row>
    <row r="26" spans="1:3" ht="12.75">
      <c r="A26" s="10"/>
      <c r="B26" s="10">
        <v>773</v>
      </c>
      <c r="C26" s="10" t="s">
        <v>2</v>
      </c>
    </row>
    <row r="27" spans="1:3" ht="12.75">
      <c r="A27" s="10"/>
      <c r="B27" s="13">
        <v>1.6448536269514724</v>
      </c>
      <c r="C27" s="10" t="s">
        <v>35</v>
      </c>
    </row>
    <row r="28" spans="1:3" ht="12.75">
      <c r="A28" s="10"/>
      <c r="B28" s="13">
        <v>0.018603123280475916</v>
      </c>
      <c r="C28" s="10" t="s">
        <v>36</v>
      </c>
    </row>
    <row r="29" spans="1:3" ht="12.75">
      <c r="A29" s="10"/>
      <c r="B29" s="13">
        <v>0.1298581232804759</v>
      </c>
      <c r="C29" s="10" t="s">
        <v>37</v>
      </c>
    </row>
    <row r="30" spans="1:3" ht="12.75">
      <c r="A30" s="10"/>
      <c r="B30" s="13">
        <v>0.09265187671952409</v>
      </c>
      <c r="C30" s="10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F40" sqref="F40"/>
    </sheetView>
  </sheetViews>
  <sheetFormatPr defaultColWidth="9.140625" defaultRowHeight="12.75"/>
  <cols>
    <col min="3" max="3" width="14.421875" style="0" customWidth="1"/>
    <col min="7" max="7" width="26.57421875" style="0" customWidth="1"/>
  </cols>
  <sheetData>
    <row r="1" spans="1:7" ht="12.75">
      <c r="A1" s="1" t="s">
        <v>13</v>
      </c>
      <c r="G1" s="1" t="s">
        <v>23</v>
      </c>
    </row>
    <row r="2" spans="1:8" ht="12.75">
      <c r="A2" s="1"/>
      <c r="G2" s="3" t="s">
        <v>3</v>
      </c>
      <c r="H2">
        <v>0.01</v>
      </c>
    </row>
    <row r="3" spans="1:7" ht="12.75">
      <c r="A3" s="1" t="s">
        <v>14</v>
      </c>
      <c r="G3" s="3"/>
    </row>
    <row r="4" spans="1:8" ht="12.75">
      <c r="A4" s="2">
        <v>0</v>
      </c>
      <c r="G4" t="s">
        <v>24</v>
      </c>
      <c r="H4">
        <v>10</v>
      </c>
    </row>
    <row r="5" spans="1:7" ht="12.75">
      <c r="A5" s="2">
        <v>260</v>
      </c>
      <c r="C5" s="3" t="s">
        <v>3</v>
      </c>
      <c r="D5">
        <v>0.05</v>
      </c>
      <c r="G5" s="3"/>
    </row>
    <row r="6" spans="1:16" ht="12.75">
      <c r="A6" s="2">
        <v>356</v>
      </c>
      <c r="C6" s="4" t="s">
        <v>15</v>
      </c>
      <c r="D6">
        <f>AVERAGE(A4:A100)</f>
        <v>346.5</v>
      </c>
      <c r="G6" s="3"/>
      <c r="J6" s="1" t="s">
        <v>25</v>
      </c>
      <c r="K6" t="s">
        <v>26</v>
      </c>
      <c r="P6">
        <f>H4/H12</f>
        <v>3.8822448312946287</v>
      </c>
    </row>
    <row r="7" spans="1:16" ht="12.75">
      <c r="A7" s="2">
        <v>403</v>
      </c>
      <c r="C7" s="4" t="s">
        <v>16</v>
      </c>
      <c r="D7">
        <f>STDEV(A4:A100)</f>
        <v>170.37837149616206</v>
      </c>
      <c r="G7" s="3" t="s">
        <v>15</v>
      </c>
      <c r="H7">
        <v>346.5</v>
      </c>
      <c r="J7" s="1" t="s">
        <v>27</v>
      </c>
      <c r="K7" t="s">
        <v>28</v>
      </c>
      <c r="P7">
        <f>H8/P6</f>
        <v>43.89213133247343</v>
      </c>
    </row>
    <row r="8" spans="1:16" ht="12.75">
      <c r="A8" s="2">
        <v>536</v>
      </c>
      <c r="C8" s="4" t="s">
        <v>2</v>
      </c>
      <c r="D8">
        <f>COUNT(A4:A100)</f>
        <v>20</v>
      </c>
      <c r="G8" s="3" t="s">
        <v>16</v>
      </c>
      <c r="H8">
        <v>170.4</v>
      </c>
      <c r="J8" s="1" t="s">
        <v>29</v>
      </c>
      <c r="K8" t="s">
        <v>30</v>
      </c>
      <c r="P8">
        <f>P7^2</f>
        <v>1926.519192907096</v>
      </c>
    </row>
    <row r="9" spans="1:8" ht="12.75">
      <c r="A9" s="2">
        <v>0</v>
      </c>
      <c r="C9" s="4" t="s">
        <v>17</v>
      </c>
      <c r="D9">
        <v>2</v>
      </c>
      <c r="G9" s="7" t="s">
        <v>2</v>
      </c>
      <c r="H9" s="8">
        <f>(H8/(H4/H12))^2</f>
        <v>1926.519192907096</v>
      </c>
    </row>
    <row r="10" spans="1:7" ht="12.75">
      <c r="A10" s="2">
        <v>268</v>
      </c>
      <c r="C10" s="2"/>
      <c r="G10" s="3"/>
    </row>
    <row r="11" spans="1:8" ht="12.75">
      <c r="A11" s="2">
        <v>369</v>
      </c>
      <c r="C11" s="4" t="s">
        <v>9</v>
      </c>
      <c r="D11">
        <f>D7/SQRT(D8)</f>
        <v>38.09776205611309</v>
      </c>
      <c r="G11" s="3" t="s">
        <v>9</v>
      </c>
      <c r="H11">
        <f>H8/SQRT(H9)</f>
        <v>3.8822448312946287</v>
      </c>
    </row>
    <row r="12" spans="1:8" ht="12.75">
      <c r="A12" s="2">
        <v>428</v>
      </c>
      <c r="G12" s="3" t="s">
        <v>4</v>
      </c>
      <c r="H12">
        <f>NORMSINV(1-(H2)/H13)</f>
        <v>2.57582930354891</v>
      </c>
    </row>
    <row r="13" spans="1:8" ht="12.75">
      <c r="A13" s="2">
        <v>536</v>
      </c>
      <c r="C13" s="3" t="s">
        <v>18</v>
      </c>
      <c r="G13" s="3" t="s">
        <v>17</v>
      </c>
      <c r="H13">
        <v>2</v>
      </c>
    </row>
    <row r="14" spans="1:8" ht="12.75">
      <c r="A14" s="2">
        <v>268</v>
      </c>
      <c r="C14" s="4" t="s">
        <v>19</v>
      </c>
      <c r="D14">
        <f>TINV(D5,D8-1)</f>
        <v>2.093024049854865</v>
      </c>
      <c r="G14" s="3"/>
      <c r="H14" s="9"/>
    </row>
    <row r="15" spans="1:8" ht="12.75">
      <c r="A15" s="2">
        <v>396</v>
      </c>
      <c r="C15" s="4" t="s">
        <v>10</v>
      </c>
      <c r="D15">
        <f>D11*D14</f>
        <v>79.73953222909283</v>
      </c>
      <c r="G15" s="3" t="s">
        <v>10</v>
      </c>
      <c r="H15">
        <f>H11*H12</f>
        <v>10</v>
      </c>
    </row>
    <row r="16" spans="1:8" ht="12.75">
      <c r="A16" s="2">
        <v>469</v>
      </c>
      <c r="C16" s="4" t="s">
        <v>20</v>
      </c>
      <c r="D16" s="5">
        <f>D15/D$6</f>
        <v>0.23012852014168206</v>
      </c>
      <c r="G16" s="3" t="s">
        <v>20</v>
      </c>
      <c r="H16" s="5">
        <f>H15/H7</f>
        <v>0.02886002886002886</v>
      </c>
    </row>
    <row r="17" spans="1:8" ht="12.75">
      <c r="A17" s="2">
        <v>536</v>
      </c>
      <c r="C17" s="4" t="s">
        <v>11</v>
      </c>
      <c r="D17" s="6">
        <f>D$6-D15</f>
        <v>266.76046777090716</v>
      </c>
      <c r="G17" s="3" t="s">
        <v>11</v>
      </c>
      <c r="H17" s="6">
        <f>H7-H15</f>
        <v>336.5</v>
      </c>
    </row>
    <row r="18" spans="1:8" ht="12.75">
      <c r="A18" s="2">
        <v>162</v>
      </c>
      <c r="C18" s="4" t="s">
        <v>12</v>
      </c>
      <c r="D18" s="6">
        <f>D$6+D15</f>
        <v>426.23953222909284</v>
      </c>
      <c r="G18" s="3" t="s">
        <v>12</v>
      </c>
      <c r="H18" s="6">
        <f>H7+H15</f>
        <v>356.5</v>
      </c>
    </row>
    <row r="19" spans="1:3" ht="12.75">
      <c r="A19" s="2">
        <v>338</v>
      </c>
      <c r="C19" s="2"/>
    </row>
    <row r="20" spans="1:3" ht="12.75">
      <c r="A20" s="2">
        <v>403</v>
      </c>
      <c r="C20" s="3" t="s">
        <v>21</v>
      </c>
    </row>
    <row r="21" spans="1:4" ht="12.75">
      <c r="A21" s="2">
        <v>536</v>
      </c>
      <c r="C21" s="4" t="s">
        <v>22</v>
      </c>
      <c r="D21">
        <f>NORMSINV(1-(D5)/D9)</f>
        <v>1.959963984540054</v>
      </c>
    </row>
    <row r="22" spans="1:4" ht="12.75">
      <c r="A22" s="2">
        <v>536</v>
      </c>
      <c r="C22" s="4" t="s">
        <v>10</v>
      </c>
      <c r="D22">
        <f>D21*D11</f>
        <v>74.6702415215583</v>
      </c>
    </row>
    <row r="23" spans="1:4" ht="12.75">
      <c r="A23" s="2">
        <v>130</v>
      </c>
      <c r="C23" s="4" t="s">
        <v>20</v>
      </c>
      <c r="D23" s="5">
        <f>D22/D$6</f>
        <v>0.21549853252974976</v>
      </c>
    </row>
    <row r="24" spans="1:4" ht="12.75">
      <c r="A24" s="1"/>
      <c r="C24" s="4" t="s">
        <v>11</v>
      </c>
      <c r="D24" s="6">
        <f>D$6-D22</f>
        <v>271.8297584784417</v>
      </c>
    </row>
    <row r="25" spans="1:4" ht="12.75">
      <c r="A25" s="1"/>
      <c r="C25" s="4" t="s">
        <v>12</v>
      </c>
      <c r="D25" s="6">
        <f>D$6+D22</f>
        <v>421.1702415215583</v>
      </c>
    </row>
    <row r="29" spans="1:9" ht="12.75">
      <c r="A29" s="1" t="s">
        <v>39</v>
      </c>
      <c r="G29" s="1" t="s">
        <v>39</v>
      </c>
      <c r="H29" s="10"/>
      <c r="I29" s="10"/>
    </row>
    <row r="30" spans="1:9" ht="15">
      <c r="A30" s="11" t="s">
        <v>31</v>
      </c>
      <c r="B30" s="10"/>
      <c r="C30" s="10"/>
      <c r="G30" s="11" t="s">
        <v>40</v>
      </c>
      <c r="H30" s="10"/>
      <c r="I30" s="10"/>
    </row>
    <row r="31" spans="1:8" ht="12.75">
      <c r="A31" s="10"/>
      <c r="B31" s="12">
        <v>0.95</v>
      </c>
      <c r="C31" s="10" t="s">
        <v>32</v>
      </c>
      <c r="G31" s="10">
        <v>10</v>
      </c>
      <c r="H31" s="10" t="s">
        <v>41</v>
      </c>
    </row>
    <row r="32" spans="1:8" ht="12.75">
      <c r="A32" s="10"/>
      <c r="B32" s="10">
        <v>346.5</v>
      </c>
      <c r="C32" s="10" t="s">
        <v>33</v>
      </c>
      <c r="G32" s="10">
        <v>170.4</v>
      </c>
      <c r="H32" s="10" t="s">
        <v>42</v>
      </c>
    </row>
    <row r="33" spans="1:8" ht="12.75">
      <c r="A33" s="10"/>
      <c r="B33" s="10">
        <v>170.3784</v>
      </c>
      <c r="C33" s="10" t="s">
        <v>34</v>
      </c>
      <c r="G33" s="12">
        <v>0.99</v>
      </c>
      <c r="H33" s="10" t="s">
        <v>32</v>
      </c>
    </row>
    <row r="34" spans="1:8" ht="12.75">
      <c r="A34" s="10"/>
      <c r="B34" s="10">
        <v>20</v>
      </c>
      <c r="C34" s="10" t="s">
        <v>2</v>
      </c>
      <c r="G34" s="13">
        <v>2.57582930354891</v>
      </c>
      <c r="H34" s="10" t="s">
        <v>35</v>
      </c>
    </row>
    <row r="35" spans="1:8" ht="12.75">
      <c r="A35" s="10"/>
      <c r="B35" s="13">
        <v>1.959963984540054</v>
      </c>
      <c r="C35" s="10" t="s">
        <v>35</v>
      </c>
      <c r="G35" s="13">
        <v>1926.519192907096</v>
      </c>
      <c r="H35" s="10" t="s">
        <v>43</v>
      </c>
    </row>
    <row r="36" spans="1:8" ht="12.75">
      <c r="A36" s="10"/>
      <c r="B36" s="13">
        <v>74.67025401368652</v>
      </c>
      <c r="C36" s="10" t="s">
        <v>36</v>
      </c>
      <c r="G36" s="10">
        <v>1927</v>
      </c>
      <c r="H36" s="10" t="s">
        <v>44</v>
      </c>
    </row>
    <row r="37" spans="1:3" ht="12.75">
      <c r="A37" s="10"/>
      <c r="B37" s="13">
        <v>421.17025401368653</v>
      </c>
      <c r="C37" s="10" t="s">
        <v>37</v>
      </c>
    </row>
    <row r="38" spans="1:3" ht="12.75">
      <c r="A38" s="10"/>
      <c r="B38" s="13">
        <v>271.82974598631347</v>
      </c>
      <c r="C38" s="10" t="s">
        <v>38</v>
      </c>
    </row>
    <row r="39" ht="12.75">
      <c r="A39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2009-04-17T21:10:30Z</dcterms:created>
  <dcterms:modified xsi:type="dcterms:W3CDTF">2009-04-18T03:51:57Z</dcterms:modified>
  <cp:category/>
  <cp:version/>
  <cp:contentType/>
  <cp:contentStatus/>
</cp:coreProperties>
</file>